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600" windowHeight="7935"/>
  </bookViews>
  <sheets>
    <sheet name="Sheet1" sheetId="1" r:id="rId1"/>
    <sheet name="Sheet2" sheetId="2" r:id="rId2"/>
  </sheets>
  <definedNames>
    <definedName name="_xlnm._FilterDatabase" localSheetId="0" hidden="1">Sheet1!$A$2:$K$2</definedName>
  </definedNames>
  <calcPr calcId="145621"/>
</workbook>
</file>

<file path=xl/calcChain.xml><?xml version="1.0" encoding="utf-8"?>
<calcChain xmlns="http://schemas.openxmlformats.org/spreadsheetml/2006/main">
  <c r="H36" i="1" l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H7" i="1" l="1"/>
  <c r="H3" i="1"/>
  <c r="H15" i="1" l="1"/>
  <c r="H4" i="1"/>
  <c r="H11" i="1"/>
  <c r="H13" i="1"/>
  <c r="H5" i="1"/>
  <c r="G3" i="2"/>
  <c r="G4" i="2"/>
  <c r="G5" i="2"/>
  <c r="G6" i="2"/>
  <c r="G7" i="2"/>
  <c r="G2" i="2"/>
  <c r="D8" i="2"/>
  <c r="E8" i="2"/>
  <c r="F8" i="2"/>
  <c r="C8" i="2"/>
  <c r="B8" i="2"/>
  <c r="G8" i="2" l="1"/>
  <c r="J2" i="2" l="1"/>
  <c r="L2" i="2" s="1"/>
  <c r="H16" i="1"/>
  <c r="H9" i="1"/>
  <c r="H12" i="1"/>
  <c r="H8" i="1"/>
  <c r="H6" i="1"/>
  <c r="H10" i="1"/>
  <c r="H14" i="1"/>
</calcChain>
</file>

<file path=xl/sharedStrings.xml><?xml version="1.0" encoding="utf-8"?>
<sst xmlns="http://schemas.openxmlformats.org/spreadsheetml/2006/main" count="246" uniqueCount="110">
  <si>
    <t>序号</t>
  </si>
  <si>
    <t>专业代码</t>
  </si>
  <si>
    <t>复试专业</t>
  </si>
  <si>
    <t>考生编号</t>
  </si>
  <si>
    <t>考生姓名</t>
  </si>
  <si>
    <t>初试成绩</t>
  </si>
  <si>
    <t>复试成绩</t>
  </si>
  <si>
    <t>综合成绩</t>
  </si>
  <si>
    <t>学习形式</t>
  </si>
  <si>
    <t>是否拟录取</t>
  </si>
  <si>
    <t>备注</t>
  </si>
  <si>
    <t>注：1.备注栏填写：专项计划（士兵计划）、加分政策项目、双少生、破格、同等学力加试等特殊事项。</t>
  </si>
  <si>
    <r>
      <rPr>
        <sz val="10"/>
        <rFont val="Arial"/>
        <family val="2"/>
      </rPr>
      <t xml:space="preserve">       2.</t>
    </r>
    <r>
      <rPr>
        <sz val="10"/>
        <rFont val="宋体"/>
        <family val="3"/>
        <charset val="134"/>
      </rPr>
      <t>复试成绩、综合成绩保留小数点后两位。综合成绩自动生成，</t>
    </r>
  </si>
  <si>
    <r>
      <rPr>
        <sz val="10"/>
        <rFont val="Arial"/>
        <family val="2"/>
      </rPr>
      <t xml:space="preserve">       3.</t>
    </r>
    <r>
      <rPr>
        <sz val="10"/>
        <rFont val="宋体"/>
        <family val="3"/>
        <charset val="134"/>
      </rPr>
      <t>同等学力加试考生的加试科目名称及成绩填在备注栏（含理学考生的数学加试）</t>
    </r>
    <r>
      <rPr>
        <sz val="10"/>
        <rFont val="Arial"/>
        <family val="2"/>
      </rPr>
      <t>,</t>
    </r>
    <r>
      <rPr>
        <sz val="10"/>
        <rFont val="宋体"/>
        <family val="3"/>
        <charset val="134"/>
      </rPr>
      <t>拟录取考生成绩不低于</t>
    </r>
    <r>
      <rPr>
        <sz val="10"/>
        <rFont val="Arial"/>
        <family val="2"/>
      </rPr>
      <t>60</t>
    </r>
    <r>
      <rPr>
        <sz val="10"/>
        <rFont val="宋体"/>
        <family val="3"/>
        <charset val="134"/>
      </rPr>
      <t>分（含各单项）。</t>
    </r>
  </si>
  <si>
    <t>085600</t>
  </si>
  <si>
    <t>全日制</t>
    <phoneticPr fontId="10" type="noConversion"/>
  </si>
  <si>
    <t>是</t>
    <phoneticPr fontId="10" type="noConversion"/>
  </si>
  <si>
    <t>四川轻化工大学     化学工程   院2020年调剂志愿考生复试成绩</t>
    <phoneticPr fontId="10" type="noConversion"/>
  </si>
  <si>
    <t>086000</t>
  </si>
  <si>
    <t>岳斌</t>
    <phoneticPr fontId="11" type="noConversion"/>
  </si>
  <si>
    <t>毕静</t>
    <phoneticPr fontId="11" type="noConversion"/>
  </si>
  <si>
    <t>周倩</t>
    <phoneticPr fontId="11" type="noConversion"/>
  </si>
  <si>
    <t>张珏</t>
    <phoneticPr fontId="11" type="noConversion"/>
  </si>
  <si>
    <t>罗磊</t>
    <phoneticPr fontId="11" type="noConversion"/>
  </si>
  <si>
    <t>邱中豪</t>
    <phoneticPr fontId="11" type="noConversion"/>
  </si>
  <si>
    <t>黄政</t>
    <phoneticPr fontId="11" type="noConversion"/>
  </si>
  <si>
    <t>王东山</t>
    <phoneticPr fontId="11" type="noConversion"/>
  </si>
  <si>
    <t>李芳洲</t>
    <phoneticPr fontId="11" type="noConversion"/>
  </si>
  <si>
    <t>雍登金</t>
    <phoneticPr fontId="11" type="noConversion"/>
  </si>
  <si>
    <t>梁俊威</t>
    <phoneticPr fontId="11" type="noConversion"/>
  </si>
  <si>
    <t>魏鑫</t>
    <phoneticPr fontId="11" type="noConversion"/>
  </si>
  <si>
    <t>范力瑞</t>
    <phoneticPr fontId="11" type="noConversion"/>
  </si>
  <si>
    <t>胡智超</t>
    <phoneticPr fontId="11" type="noConversion"/>
  </si>
  <si>
    <t>姓名</t>
    <phoneticPr fontId="10" type="noConversion"/>
  </si>
  <si>
    <t>考官1</t>
    <phoneticPr fontId="10" type="noConversion"/>
  </si>
  <si>
    <t>考官2</t>
    <phoneticPr fontId="10" type="noConversion"/>
  </si>
  <si>
    <t>考官3</t>
    <phoneticPr fontId="10" type="noConversion"/>
  </si>
  <si>
    <t>考官4</t>
    <phoneticPr fontId="10" type="noConversion"/>
  </si>
  <si>
    <t>考官5</t>
    <phoneticPr fontId="10" type="noConversion"/>
  </si>
  <si>
    <t>英语</t>
    <phoneticPr fontId="10" type="noConversion"/>
  </si>
  <si>
    <t>化学综合</t>
    <phoneticPr fontId="10" type="noConversion"/>
  </si>
  <si>
    <t>求和</t>
    <phoneticPr fontId="10" type="noConversion"/>
  </si>
  <si>
    <t>各项平均</t>
    <phoneticPr fontId="10" type="noConversion"/>
  </si>
  <si>
    <t>初试成绩</t>
    <phoneticPr fontId="10" type="noConversion"/>
  </si>
  <si>
    <t>复试成绩</t>
    <phoneticPr fontId="10" type="noConversion"/>
  </si>
  <si>
    <t>综合成绩</t>
    <phoneticPr fontId="10" type="noConversion"/>
  </si>
  <si>
    <t>106110018080425</t>
    <phoneticPr fontId="11" type="noConversion"/>
  </si>
  <si>
    <t>103590210005626</t>
    <phoneticPr fontId="11" type="noConversion"/>
  </si>
  <si>
    <t>106970512013629</t>
    <phoneticPr fontId="11" type="noConversion"/>
  </si>
  <si>
    <t>102910210603054</t>
    <phoneticPr fontId="11" type="noConversion"/>
  </si>
  <si>
    <t>105040210936627</t>
    <phoneticPr fontId="11" type="noConversion"/>
  </si>
  <si>
    <t>144300110000237</t>
    <phoneticPr fontId="11" type="noConversion"/>
  </si>
  <si>
    <t>106160085900502</t>
    <phoneticPr fontId="11" type="noConversion"/>
  </si>
  <si>
    <t>106100085820513</t>
    <phoneticPr fontId="11" type="noConversion"/>
  </si>
  <si>
    <t>106150081703878</t>
    <phoneticPr fontId="11" type="noConversion"/>
  </si>
  <si>
    <t>106260086000040</t>
    <phoneticPr fontId="11" type="noConversion"/>
  </si>
  <si>
    <t>102520210006334</t>
    <phoneticPr fontId="11" type="noConversion"/>
  </si>
  <si>
    <t>106100071020654</t>
    <phoneticPr fontId="11" type="noConversion"/>
  </si>
  <si>
    <t>106350324322395</t>
    <phoneticPr fontId="11" type="noConversion"/>
  </si>
  <si>
    <t>107100512011294</t>
    <phoneticPr fontId="11" type="noConversion"/>
  </si>
  <si>
    <t>材料与化工</t>
    <phoneticPr fontId="11" type="noConversion"/>
  </si>
  <si>
    <t>生物与医药</t>
    <phoneticPr fontId="11" type="noConversion"/>
  </si>
  <si>
    <t>理学加试高数</t>
    <phoneticPr fontId="10" type="noConversion"/>
  </si>
  <si>
    <t>张珏</t>
    <phoneticPr fontId="10" type="noConversion"/>
  </si>
  <si>
    <t>生物与医药</t>
  </si>
  <si>
    <t>106260071000272</t>
  </si>
  <si>
    <t>周倩</t>
  </si>
  <si>
    <t>全日制</t>
    <phoneticPr fontId="10" type="noConversion"/>
  </si>
  <si>
    <t>是</t>
    <phoneticPr fontId="10" type="noConversion"/>
  </si>
  <si>
    <t>理科加试高数</t>
    <phoneticPr fontId="10" type="noConversion"/>
  </si>
  <si>
    <t>材料与化工</t>
  </si>
  <si>
    <t>106160070300086</t>
  </si>
  <si>
    <t>邓陈洁</t>
  </si>
  <si>
    <t>144300110000155</t>
  </si>
  <si>
    <t>彭翠</t>
  </si>
  <si>
    <t>100100200006870</t>
  </si>
  <si>
    <t>李月</t>
  </si>
  <si>
    <t>105420440411789</t>
  </si>
  <si>
    <t>张晓燕</t>
  </si>
  <si>
    <t>144230207030996</t>
  </si>
  <si>
    <t>许致宁</t>
  </si>
  <si>
    <t>102510210012094</t>
  </si>
  <si>
    <t>蒲元</t>
  </si>
  <si>
    <t>102460210011065</t>
  </si>
  <si>
    <t>刘阳</t>
  </si>
  <si>
    <t>理学加试高数</t>
    <phoneticPr fontId="10" type="noConversion"/>
  </si>
  <si>
    <t>106970511414121</t>
  </si>
  <si>
    <t>闫治钧</t>
  </si>
  <si>
    <t>100100200006777</t>
  </si>
  <si>
    <t>杨黠凤</t>
  </si>
  <si>
    <t>106150081703094</t>
  </si>
  <si>
    <t>付朝庭</t>
  </si>
  <si>
    <t>144300110000191</t>
  </si>
  <si>
    <t>李历茹</t>
  </si>
  <si>
    <t>100100200006857</t>
  </si>
  <si>
    <t>吕家乐</t>
  </si>
  <si>
    <t>106360070300192</t>
  </si>
  <si>
    <t>罗义</t>
  </si>
  <si>
    <t>106360070300098</t>
  </si>
  <si>
    <t>范芳岚</t>
  </si>
  <si>
    <t>106570500407799</t>
    <phoneticPr fontId="11" type="noConversion"/>
  </si>
  <si>
    <t>冯悦</t>
    <phoneticPr fontId="11" type="noConversion"/>
  </si>
  <si>
    <t>102520210008718</t>
  </si>
  <si>
    <t>郑玉丽</t>
  </si>
  <si>
    <t>144300110000192</t>
  </si>
  <si>
    <t>周科</t>
  </si>
  <si>
    <t>106110018080359</t>
  </si>
  <si>
    <t>杨肠乘</t>
  </si>
  <si>
    <t>106220081702007</t>
  </si>
  <si>
    <t>肖其春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</si>
</sst>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4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Arial"/>
      <family val="2"/>
    </font>
    <font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12" fillId="0" borderId="1" xfId="0" applyFont="1" applyFill="1" applyBorder="1" applyAlignment="1"/>
    <xf numFmtId="0" fontId="3" fillId="0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/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12" fillId="3" borderId="0" xfId="0" applyFont="1" applyFill="1">
      <alignment vertical="center"/>
    </xf>
    <xf numFmtId="49" fontId="12" fillId="0" borderId="1" xfId="0" applyNumberFormat="1" applyFont="1" applyFill="1" applyBorder="1" applyAlignment="1"/>
    <xf numFmtId="176" fontId="13" fillId="0" borderId="1" xfId="0" applyNumberFormat="1" applyFont="1" applyFill="1" applyBorder="1" applyAlignment="1" applyProtection="1">
      <alignment horizontal="center" vertical="center"/>
      <protection locked="0"/>
    </xf>
    <xf numFmtId="176" fontId="1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1" xfId="0" applyFont="1" applyFill="1" applyBorder="1" applyAlignment="1"/>
    <xf numFmtId="0" fontId="0" fillId="0" borderId="0" xfId="0" applyFill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177" fontId="13" fillId="0" borderId="1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W40"/>
  <sheetViews>
    <sheetView showZeros="0" tabSelected="1" workbookViewId="0">
      <pane ySplit="2" topLeftCell="A3" activePane="bottomLeft" state="frozen"/>
      <selection pane="bottomLeft" activeCell="M7" sqref="M7"/>
    </sheetView>
  </sheetViews>
  <sheetFormatPr defaultColWidth="8" defaultRowHeight="13.5"/>
  <cols>
    <col min="1" max="1" width="5.375" style="26" customWidth="1"/>
    <col min="2" max="2" width="8" style="2"/>
    <col min="3" max="3" width="12.5" style="2" customWidth="1"/>
    <col min="4" max="4" width="15.75" style="2" customWidth="1"/>
    <col min="5" max="5" width="9" style="2" customWidth="1"/>
    <col min="6" max="6" width="9.125" style="2" customWidth="1"/>
    <col min="7" max="7" width="8.875" style="2" customWidth="1"/>
    <col min="8" max="8" width="8.125" style="2"/>
    <col min="9" max="9" width="8.625" style="2" customWidth="1"/>
    <col min="10" max="10" width="10.5" style="2" customWidth="1"/>
    <col min="11" max="11" width="23.75" style="2" customWidth="1"/>
    <col min="12" max="16351" width="8" style="2"/>
    <col min="16352" max="16384" width="8" style="26"/>
  </cols>
  <sheetData>
    <row r="1" spans="1:16351" ht="24.95" customHeight="1">
      <c r="B1" s="15"/>
      <c r="C1" s="24" t="s">
        <v>17</v>
      </c>
      <c r="D1" s="24"/>
      <c r="E1" s="24"/>
      <c r="F1" s="24"/>
      <c r="G1" s="24"/>
      <c r="H1" s="24"/>
      <c r="I1" s="24"/>
      <c r="J1" s="24"/>
    </row>
    <row r="2" spans="1:16351" s="28" customFormat="1" ht="20.100000000000001" customHeight="1">
      <c r="A2" s="27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10" t="s">
        <v>8</v>
      </c>
      <c r="J2" s="10" t="s">
        <v>9</v>
      </c>
      <c r="K2" s="3" t="s">
        <v>10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</row>
    <row r="3" spans="1:16351" s="1" customFormat="1" ht="20.100000000000001" customHeight="1">
      <c r="A3" s="5">
        <v>1</v>
      </c>
      <c r="B3" s="12" t="s">
        <v>14</v>
      </c>
      <c r="C3" s="17" t="s">
        <v>60</v>
      </c>
      <c r="D3" s="21" t="s">
        <v>46</v>
      </c>
      <c r="E3" s="17" t="s">
        <v>19</v>
      </c>
      <c r="F3" s="29">
        <v>279</v>
      </c>
      <c r="G3" s="22">
        <v>75.5</v>
      </c>
      <c r="H3" s="23">
        <f>(F3/5)*0.7+0.3*G3</f>
        <v>61.709999999999994</v>
      </c>
      <c r="I3" s="11" t="s">
        <v>15</v>
      </c>
      <c r="J3" s="3" t="s">
        <v>16</v>
      </c>
      <c r="K3" s="14"/>
    </row>
    <row r="4" spans="1:16351" s="1" customFormat="1" ht="20.100000000000001" customHeight="1">
      <c r="A4" s="5">
        <v>2</v>
      </c>
      <c r="B4" s="13" t="s">
        <v>18</v>
      </c>
      <c r="C4" s="17" t="s">
        <v>61</v>
      </c>
      <c r="D4" s="21" t="s">
        <v>47</v>
      </c>
      <c r="E4" s="17" t="s">
        <v>20</v>
      </c>
      <c r="F4" s="29">
        <v>281</v>
      </c>
      <c r="G4" s="22">
        <v>75.400000000000006</v>
      </c>
      <c r="H4" s="23">
        <f>(F4/5)*0.7+0.3*G4</f>
        <v>61.959999999999994</v>
      </c>
      <c r="I4" s="11" t="s">
        <v>15</v>
      </c>
      <c r="J4" s="3" t="s">
        <v>16</v>
      </c>
      <c r="K4" s="14"/>
    </row>
    <row r="5" spans="1:16351" s="1" customFormat="1" ht="20.100000000000001" customHeight="1">
      <c r="A5" s="5">
        <v>3</v>
      </c>
      <c r="B5" s="12" t="s">
        <v>14</v>
      </c>
      <c r="C5" s="17" t="s">
        <v>60</v>
      </c>
      <c r="D5" s="21" t="s">
        <v>48</v>
      </c>
      <c r="E5" s="17" t="s">
        <v>21</v>
      </c>
      <c r="F5" s="29">
        <v>307</v>
      </c>
      <c r="G5" s="22">
        <v>80.2</v>
      </c>
      <c r="H5" s="23">
        <f>G5*0.3+(F5*0.92/5)*0.7</f>
        <v>63.601599999999991</v>
      </c>
      <c r="I5" s="11" t="s">
        <v>15</v>
      </c>
      <c r="J5" s="3" t="s">
        <v>16</v>
      </c>
      <c r="K5" s="14" t="s">
        <v>62</v>
      </c>
    </row>
    <row r="6" spans="1:16351" s="1" customFormat="1" ht="20.100000000000001" customHeight="1">
      <c r="A6" s="5">
        <v>4</v>
      </c>
      <c r="B6" s="12" t="s">
        <v>14</v>
      </c>
      <c r="C6" s="17" t="s">
        <v>60</v>
      </c>
      <c r="D6" s="21" t="s">
        <v>49</v>
      </c>
      <c r="E6" s="17" t="s">
        <v>22</v>
      </c>
      <c r="F6" s="29">
        <v>285</v>
      </c>
      <c r="G6" s="22">
        <v>73</v>
      </c>
      <c r="H6" s="23">
        <f>G6*0.3+(F6/5)*0.7</f>
        <v>61.8</v>
      </c>
      <c r="I6" s="11" t="s">
        <v>15</v>
      </c>
      <c r="J6" s="3" t="s">
        <v>16</v>
      </c>
      <c r="K6" s="14"/>
    </row>
    <row r="7" spans="1:16351" s="1" customFormat="1" ht="20.100000000000001" customHeight="1">
      <c r="A7" s="5">
        <v>5</v>
      </c>
      <c r="B7" s="13" t="s">
        <v>18</v>
      </c>
      <c r="C7" s="17" t="s">
        <v>61</v>
      </c>
      <c r="D7" s="21" t="s">
        <v>50</v>
      </c>
      <c r="E7" s="17" t="s">
        <v>23</v>
      </c>
      <c r="F7" s="29">
        <v>273</v>
      </c>
      <c r="G7" s="22">
        <v>79.2</v>
      </c>
      <c r="H7" s="23">
        <f>(F7/5)*0.7+0.3*G7</f>
        <v>61.980000000000004</v>
      </c>
      <c r="I7" s="11" t="s">
        <v>15</v>
      </c>
      <c r="J7" s="3" t="s">
        <v>16</v>
      </c>
      <c r="K7" s="14"/>
    </row>
    <row r="8" spans="1:16351" s="1" customFormat="1" ht="20.100000000000001" customHeight="1">
      <c r="A8" s="5">
        <v>6</v>
      </c>
      <c r="B8" s="13" t="s">
        <v>18</v>
      </c>
      <c r="C8" s="17" t="s">
        <v>61</v>
      </c>
      <c r="D8" s="21" t="s">
        <v>51</v>
      </c>
      <c r="E8" s="17" t="s">
        <v>24</v>
      </c>
      <c r="F8" s="29">
        <v>309</v>
      </c>
      <c r="G8" s="22">
        <v>80.2</v>
      </c>
      <c r="H8" s="23">
        <f>(F8*0.92/5)*0.7+0.3*G8</f>
        <v>63.859200000000001</v>
      </c>
      <c r="I8" s="11" t="s">
        <v>15</v>
      </c>
      <c r="J8" s="3" t="s">
        <v>16</v>
      </c>
      <c r="K8" s="14" t="s">
        <v>62</v>
      </c>
    </row>
    <row r="9" spans="1:16351" s="1" customFormat="1" ht="20.100000000000001" customHeight="1">
      <c r="A9" s="5">
        <v>7</v>
      </c>
      <c r="B9" s="12" t="s">
        <v>14</v>
      </c>
      <c r="C9" s="17" t="s">
        <v>60</v>
      </c>
      <c r="D9" s="21" t="s">
        <v>52</v>
      </c>
      <c r="E9" s="17" t="s">
        <v>25</v>
      </c>
      <c r="F9" s="29">
        <v>271</v>
      </c>
      <c r="G9" s="22">
        <v>78</v>
      </c>
      <c r="H9" s="23">
        <f>G9*0.3+(F9/5)*0.7</f>
        <v>61.339999999999996</v>
      </c>
      <c r="I9" s="11" t="s">
        <v>15</v>
      </c>
      <c r="J9" s="3" t="s">
        <v>16</v>
      </c>
      <c r="K9" s="14"/>
    </row>
    <row r="10" spans="1:16351" s="1" customFormat="1" ht="20.100000000000001" customHeight="1">
      <c r="A10" s="5">
        <v>8</v>
      </c>
      <c r="B10" s="12" t="s">
        <v>14</v>
      </c>
      <c r="C10" s="17" t="s">
        <v>60</v>
      </c>
      <c r="D10" s="21" t="s">
        <v>53</v>
      </c>
      <c r="E10" s="17" t="s">
        <v>26</v>
      </c>
      <c r="F10" s="29">
        <v>278</v>
      </c>
      <c r="G10" s="22">
        <v>77.900000000000006</v>
      </c>
      <c r="H10" s="23">
        <f>G10*0.3+(F10/5)*0.7</f>
        <v>62.290000000000006</v>
      </c>
      <c r="I10" s="11" t="s">
        <v>15</v>
      </c>
      <c r="J10" s="3" t="s">
        <v>16</v>
      </c>
      <c r="K10" s="14"/>
    </row>
    <row r="11" spans="1:16351" s="1" customFormat="1" ht="20.100000000000001" customHeight="1">
      <c r="A11" s="5">
        <v>9</v>
      </c>
      <c r="B11" s="12" t="s">
        <v>14</v>
      </c>
      <c r="C11" s="17" t="s">
        <v>60</v>
      </c>
      <c r="D11" s="21" t="s">
        <v>54</v>
      </c>
      <c r="E11" s="17" t="s">
        <v>27</v>
      </c>
      <c r="F11" s="29">
        <v>269</v>
      </c>
      <c r="G11" s="22">
        <v>74.8</v>
      </c>
      <c r="H11" s="23">
        <f>(F11/5)*0.7+0.3*G11</f>
        <v>60.099999999999994</v>
      </c>
      <c r="I11" s="11" t="s">
        <v>15</v>
      </c>
      <c r="J11" s="3" t="s">
        <v>16</v>
      </c>
      <c r="K11" s="14"/>
    </row>
    <row r="12" spans="1:16351" s="1" customFormat="1" ht="20.100000000000001" customHeight="1">
      <c r="A12" s="5">
        <v>10</v>
      </c>
      <c r="B12" s="13" t="s">
        <v>18</v>
      </c>
      <c r="C12" s="17" t="s">
        <v>61</v>
      </c>
      <c r="D12" s="21" t="s">
        <v>55</v>
      </c>
      <c r="E12" s="17" t="s">
        <v>28</v>
      </c>
      <c r="F12" s="29">
        <v>277</v>
      </c>
      <c r="G12" s="22">
        <v>75.2</v>
      </c>
      <c r="H12" s="23">
        <f>G12*0.3+(F12/5)*0.7</f>
        <v>61.339999999999989</v>
      </c>
      <c r="I12" s="11" t="s">
        <v>15</v>
      </c>
      <c r="J12" s="3" t="s">
        <v>16</v>
      </c>
      <c r="K12" s="14"/>
    </row>
    <row r="13" spans="1:16351" s="1" customFormat="1" ht="20.100000000000001" customHeight="1">
      <c r="A13" s="5">
        <v>11</v>
      </c>
      <c r="B13" s="13" t="s">
        <v>18</v>
      </c>
      <c r="C13" s="17" t="s">
        <v>61</v>
      </c>
      <c r="D13" s="21" t="s">
        <v>56</v>
      </c>
      <c r="E13" s="17" t="s">
        <v>29</v>
      </c>
      <c r="F13" s="29">
        <v>267</v>
      </c>
      <c r="G13" s="22">
        <v>75.2</v>
      </c>
      <c r="H13" s="23">
        <f>(F13/5)*0.7+0.3*G13</f>
        <v>59.94</v>
      </c>
      <c r="I13" s="11" t="s">
        <v>15</v>
      </c>
      <c r="J13" s="3" t="s">
        <v>16</v>
      </c>
      <c r="K13" s="14"/>
    </row>
    <row r="14" spans="1:16351" s="1" customFormat="1" ht="20.100000000000001" customHeight="1">
      <c r="A14" s="5">
        <v>12</v>
      </c>
      <c r="B14" s="13" t="s">
        <v>18</v>
      </c>
      <c r="C14" s="17" t="s">
        <v>61</v>
      </c>
      <c r="D14" s="21" t="s">
        <v>57</v>
      </c>
      <c r="E14" s="17" t="s">
        <v>30</v>
      </c>
      <c r="F14" s="29">
        <v>292</v>
      </c>
      <c r="G14" s="22">
        <v>81.900000000000006</v>
      </c>
      <c r="H14" s="23">
        <f>(F14*0.92/5)*0.7+0.3*G14</f>
        <v>62.179599999999994</v>
      </c>
      <c r="I14" s="11" t="s">
        <v>15</v>
      </c>
      <c r="J14" s="3" t="s">
        <v>16</v>
      </c>
      <c r="K14" s="14" t="s">
        <v>62</v>
      </c>
    </row>
    <row r="15" spans="1:16351" s="1" customFormat="1" ht="20.100000000000001" customHeight="1">
      <c r="A15" s="5">
        <v>13</v>
      </c>
      <c r="B15" s="13" t="s">
        <v>18</v>
      </c>
      <c r="C15" s="17" t="s">
        <v>61</v>
      </c>
      <c r="D15" s="21" t="s">
        <v>58</v>
      </c>
      <c r="E15" s="17" t="s">
        <v>31</v>
      </c>
      <c r="F15" s="29">
        <v>266</v>
      </c>
      <c r="G15" s="22">
        <v>81.900000000000006</v>
      </c>
      <c r="H15" s="23">
        <f>(F15/5)*0.7+0.3*G15</f>
        <v>61.81</v>
      </c>
      <c r="I15" s="11" t="s">
        <v>15</v>
      </c>
      <c r="J15" s="3" t="s">
        <v>16</v>
      </c>
      <c r="K15" s="14"/>
    </row>
    <row r="16" spans="1:16351" s="1" customFormat="1" ht="20.100000000000001" customHeight="1">
      <c r="A16" s="5">
        <v>14</v>
      </c>
      <c r="B16" s="12" t="s">
        <v>14</v>
      </c>
      <c r="C16" s="17" t="s">
        <v>60</v>
      </c>
      <c r="D16" s="21" t="s">
        <v>59</v>
      </c>
      <c r="E16" s="17" t="s">
        <v>32</v>
      </c>
      <c r="F16" s="29">
        <v>272</v>
      </c>
      <c r="G16" s="22">
        <v>75.900000000000006</v>
      </c>
      <c r="H16" s="23">
        <f>G16*0.3+(F16/5)*0.7</f>
        <v>60.849999999999994</v>
      </c>
      <c r="I16" s="11" t="s">
        <v>15</v>
      </c>
      <c r="J16" s="3" t="s">
        <v>16</v>
      </c>
      <c r="K16" s="14"/>
    </row>
    <row r="17" spans="1:11" s="1" customFormat="1" ht="20.100000000000001" customHeight="1">
      <c r="A17" s="5">
        <v>15</v>
      </c>
      <c r="B17" s="12" t="s">
        <v>18</v>
      </c>
      <c r="C17" s="12" t="s">
        <v>64</v>
      </c>
      <c r="D17" s="12" t="s">
        <v>65</v>
      </c>
      <c r="E17" s="12" t="s">
        <v>66</v>
      </c>
      <c r="F17" s="30">
        <v>347</v>
      </c>
      <c r="G17" s="6">
        <f>61.8+8.5+13.5</f>
        <v>83.8</v>
      </c>
      <c r="H17" s="16">
        <f>(F17*0.92/5)*0.7+0.3*G17</f>
        <v>69.83359999999999</v>
      </c>
      <c r="I17" s="11" t="s">
        <v>67</v>
      </c>
      <c r="J17" s="3" t="s">
        <v>68</v>
      </c>
      <c r="K17" s="14" t="s">
        <v>69</v>
      </c>
    </row>
    <row r="18" spans="1:11" s="1" customFormat="1" ht="20.100000000000001" customHeight="1">
      <c r="A18" s="5">
        <v>16</v>
      </c>
      <c r="B18" s="12" t="s">
        <v>14</v>
      </c>
      <c r="C18" s="12" t="s">
        <v>70</v>
      </c>
      <c r="D18" s="12" t="s">
        <v>71</v>
      </c>
      <c r="E18" s="12" t="s">
        <v>72</v>
      </c>
      <c r="F18" s="30">
        <v>339</v>
      </c>
      <c r="G18" s="6">
        <f>59.6+9.5+15</f>
        <v>84.1</v>
      </c>
      <c r="H18" s="16">
        <f>(F18*0.92/5)*0.7+0.3*G18</f>
        <v>68.893199999999993</v>
      </c>
      <c r="I18" s="11" t="s">
        <v>67</v>
      </c>
      <c r="J18" s="3" t="s">
        <v>68</v>
      </c>
      <c r="K18" s="14" t="s">
        <v>69</v>
      </c>
    </row>
    <row r="19" spans="1:11" s="1" customFormat="1" ht="20.100000000000001" customHeight="1">
      <c r="A19" s="5">
        <v>17</v>
      </c>
      <c r="B19" s="12" t="s">
        <v>18</v>
      </c>
      <c r="C19" s="12" t="s">
        <v>64</v>
      </c>
      <c r="D19" s="12" t="s">
        <v>73</v>
      </c>
      <c r="E19" s="12" t="s">
        <v>74</v>
      </c>
      <c r="F19" s="30">
        <v>297</v>
      </c>
      <c r="G19" s="6">
        <f>61.4+27</f>
        <v>88.4</v>
      </c>
      <c r="H19" s="16">
        <f>G19*0.3+(F19/5)*0.7</f>
        <v>68.099999999999994</v>
      </c>
      <c r="I19" s="11" t="s">
        <v>67</v>
      </c>
      <c r="J19" s="3" t="s">
        <v>68</v>
      </c>
      <c r="K19" s="14"/>
    </row>
    <row r="20" spans="1:11" s="1" customFormat="1" ht="20.100000000000001" customHeight="1">
      <c r="A20" s="5">
        <v>18</v>
      </c>
      <c r="B20" s="12" t="s">
        <v>18</v>
      </c>
      <c r="C20" s="12" t="s">
        <v>64</v>
      </c>
      <c r="D20" s="12" t="s">
        <v>75</v>
      </c>
      <c r="E20" s="12" t="s">
        <v>76</v>
      </c>
      <c r="F20" s="30">
        <v>312</v>
      </c>
      <c r="G20" s="6">
        <f>58.2+22.5</f>
        <v>80.7</v>
      </c>
      <c r="H20" s="16">
        <f>G20*0.3+(F20/5)*0.7</f>
        <v>67.89</v>
      </c>
      <c r="I20" s="11" t="s">
        <v>67</v>
      </c>
      <c r="J20" s="3" t="s">
        <v>68</v>
      </c>
      <c r="K20" s="14"/>
    </row>
    <row r="21" spans="1:11" s="1" customFormat="1" ht="20.100000000000001" customHeight="1">
      <c r="A21" s="5">
        <v>19</v>
      </c>
      <c r="B21" s="12" t="s">
        <v>14</v>
      </c>
      <c r="C21" s="12" t="s">
        <v>70</v>
      </c>
      <c r="D21" s="12" t="s">
        <v>77</v>
      </c>
      <c r="E21" s="12" t="s">
        <v>78</v>
      </c>
      <c r="F21" s="30">
        <v>300</v>
      </c>
      <c r="G21" s="6">
        <f>58.4+26</f>
        <v>84.4</v>
      </c>
      <c r="H21" s="16">
        <f>(F21*0.92/5)*0.7+0.3*G21</f>
        <v>63.96</v>
      </c>
      <c r="I21" s="11" t="s">
        <v>67</v>
      </c>
      <c r="J21" s="3" t="s">
        <v>68</v>
      </c>
      <c r="K21" s="14" t="s">
        <v>69</v>
      </c>
    </row>
    <row r="22" spans="1:11" s="1" customFormat="1" ht="20.100000000000001" customHeight="1">
      <c r="A22" s="5">
        <v>20</v>
      </c>
      <c r="B22" s="12" t="s">
        <v>18</v>
      </c>
      <c r="C22" s="12" t="s">
        <v>64</v>
      </c>
      <c r="D22" s="12" t="s">
        <v>79</v>
      </c>
      <c r="E22" s="12" t="s">
        <v>80</v>
      </c>
      <c r="F22" s="30">
        <v>293</v>
      </c>
      <c r="G22" s="6">
        <f>59.8+26</f>
        <v>85.8</v>
      </c>
      <c r="H22" s="16">
        <f>(F22*0.92/5)*0.7+0.3*G22</f>
        <v>63.478399999999993</v>
      </c>
      <c r="I22" s="11" t="s">
        <v>67</v>
      </c>
      <c r="J22" s="3" t="s">
        <v>68</v>
      </c>
      <c r="K22" s="14" t="s">
        <v>69</v>
      </c>
    </row>
    <row r="23" spans="1:11" s="1" customFormat="1" ht="20.100000000000001" customHeight="1">
      <c r="A23" s="5">
        <v>21</v>
      </c>
      <c r="B23" s="12" t="s">
        <v>14</v>
      </c>
      <c r="C23" s="12" t="s">
        <v>70</v>
      </c>
      <c r="D23" s="12" t="s">
        <v>81</v>
      </c>
      <c r="E23" s="12" t="s">
        <v>82</v>
      </c>
      <c r="F23" s="30">
        <v>290</v>
      </c>
      <c r="G23" s="6">
        <f>54.2+22</f>
        <v>76.2</v>
      </c>
      <c r="H23" s="16">
        <f>G23*0.3+(F23/5)*0.7</f>
        <v>63.459999999999994</v>
      </c>
      <c r="I23" s="11" t="s">
        <v>67</v>
      </c>
      <c r="J23" s="3" t="s">
        <v>68</v>
      </c>
      <c r="K23" s="14"/>
    </row>
    <row r="24" spans="1:11" s="1" customFormat="1" ht="20.100000000000001" customHeight="1">
      <c r="A24" s="5">
        <v>22</v>
      </c>
      <c r="B24" s="12" t="s">
        <v>18</v>
      </c>
      <c r="C24" s="12" t="s">
        <v>64</v>
      </c>
      <c r="D24" s="12" t="s">
        <v>83</v>
      </c>
      <c r="E24" s="12" t="s">
        <v>84</v>
      </c>
      <c r="F24" s="30">
        <v>293</v>
      </c>
      <c r="G24" s="6">
        <f>63+22.5</f>
        <v>85.5</v>
      </c>
      <c r="H24" s="16">
        <f>(F24*0.92/5)*0.7+0.3*G24</f>
        <v>63.388399999999997</v>
      </c>
      <c r="I24" s="11" t="s">
        <v>67</v>
      </c>
      <c r="J24" s="3" t="s">
        <v>68</v>
      </c>
      <c r="K24" s="14" t="s">
        <v>85</v>
      </c>
    </row>
    <row r="25" spans="1:11" s="1" customFormat="1" ht="20.100000000000001" customHeight="1">
      <c r="A25" s="5">
        <v>23</v>
      </c>
      <c r="B25" s="12" t="s">
        <v>14</v>
      </c>
      <c r="C25" s="12" t="s">
        <v>70</v>
      </c>
      <c r="D25" s="12" t="s">
        <v>86</v>
      </c>
      <c r="E25" s="12" t="s">
        <v>87</v>
      </c>
      <c r="F25" s="30">
        <v>291</v>
      </c>
      <c r="G25" s="6">
        <f>52.8+22</f>
        <v>74.8</v>
      </c>
      <c r="H25" s="16">
        <f>G25*0.3+(F25/5)*0.7</f>
        <v>63.18</v>
      </c>
      <c r="I25" s="11" t="s">
        <v>67</v>
      </c>
      <c r="J25" s="3" t="s">
        <v>68</v>
      </c>
      <c r="K25" s="14"/>
    </row>
    <row r="26" spans="1:11" s="1" customFormat="1" ht="20.100000000000001" customHeight="1">
      <c r="A26" s="5">
        <v>24</v>
      </c>
      <c r="B26" s="12" t="s">
        <v>14</v>
      </c>
      <c r="C26" s="12" t="s">
        <v>70</v>
      </c>
      <c r="D26" s="12" t="s">
        <v>88</v>
      </c>
      <c r="E26" s="12" t="s">
        <v>89</v>
      </c>
      <c r="F26" s="30">
        <v>274</v>
      </c>
      <c r="G26" s="6">
        <f>59.8+7.5+15</f>
        <v>82.3</v>
      </c>
      <c r="H26" s="16">
        <f>G26*0.3+(F26/5)*0.7</f>
        <v>63.04999999999999</v>
      </c>
      <c r="I26" s="11" t="s">
        <v>67</v>
      </c>
      <c r="J26" s="3" t="s">
        <v>68</v>
      </c>
      <c r="K26" s="14"/>
    </row>
    <row r="27" spans="1:11" s="1" customFormat="1" ht="20.100000000000001" customHeight="1">
      <c r="A27" s="5">
        <v>25</v>
      </c>
      <c r="B27" s="12" t="s">
        <v>14</v>
      </c>
      <c r="C27" s="12" t="s">
        <v>70</v>
      </c>
      <c r="D27" s="12" t="s">
        <v>90</v>
      </c>
      <c r="E27" s="12" t="s">
        <v>91</v>
      </c>
      <c r="F27" s="30">
        <v>267</v>
      </c>
      <c r="G27" s="6">
        <f>59.8+24.5</f>
        <v>84.3</v>
      </c>
      <c r="H27" s="16">
        <f>G27*0.3+(F27/5)*0.7</f>
        <v>62.669999999999995</v>
      </c>
      <c r="I27" s="11" t="s">
        <v>67</v>
      </c>
      <c r="J27" s="3" t="s">
        <v>68</v>
      </c>
      <c r="K27" s="14"/>
    </row>
    <row r="28" spans="1:11" s="1" customFormat="1" ht="20.100000000000001" customHeight="1">
      <c r="A28" s="5">
        <v>26</v>
      </c>
      <c r="B28" s="12" t="s">
        <v>18</v>
      </c>
      <c r="C28" s="12" t="s">
        <v>64</v>
      </c>
      <c r="D28" s="12" t="s">
        <v>92</v>
      </c>
      <c r="E28" s="12" t="s">
        <v>93</v>
      </c>
      <c r="F28" s="30">
        <v>288</v>
      </c>
      <c r="G28" s="6">
        <f>61+23.5</f>
        <v>84.5</v>
      </c>
      <c r="H28" s="16">
        <f>(F28*0.92/5)*0.7+0.3*G28</f>
        <v>62.444400000000002</v>
      </c>
      <c r="I28" s="11" t="s">
        <v>67</v>
      </c>
      <c r="J28" s="3" t="s">
        <v>68</v>
      </c>
      <c r="K28" s="14" t="s">
        <v>85</v>
      </c>
    </row>
    <row r="29" spans="1:11" s="1" customFormat="1" ht="20.100000000000001" customHeight="1">
      <c r="A29" s="5">
        <v>27</v>
      </c>
      <c r="B29" s="12" t="s">
        <v>18</v>
      </c>
      <c r="C29" s="12" t="s">
        <v>64</v>
      </c>
      <c r="D29" s="12" t="s">
        <v>94</v>
      </c>
      <c r="E29" s="12" t="s">
        <v>95</v>
      </c>
      <c r="F29" s="30">
        <v>264</v>
      </c>
      <c r="G29" s="6">
        <f>60.6+23.5</f>
        <v>84.1</v>
      </c>
      <c r="H29" s="16">
        <f>G29*0.3+(F29/5)*0.7</f>
        <v>62.189999999999991</v>
      </c>
      <c r="I29" s="11" t="s">
        <v>67</v>
      </c>
      <c r="J29" s="3" t="s">
        <v>68</v>
      </c>
      <c r="K29" s="14"/>
    </row>
    <row r="30" spans="1:11" s="1" customFormat="1" ht="20.100000000000001" customHeight="1">
      <c r="A30" s="5">
        <v>28</v>
      </c>
      <c r="B30" s="12" t="s">
        <v>14</v>
      </c>
      <c r="C30" s="12" t="s">
        <v>70</v>
      </c>
      <c r="D30" s="12" t="s">
        <v>96</v>
      </c>
      <c r="E30" s="12" t="s">
        <v>97</v>
      </c>
      <c r="F30" s="30">
        <v>298</v>
      </c>
      <c r="G30" s="6">
        <f>57.6+21.5</f>
        <v>79.099999999999994</v>
      </c>
      <c r="H30" s="16">
        <f>(F30*0.92/5)*0.7+0.3*G30</f>
        <v>62.112400000000001</v>
      </c>
      <c r="I30" s="11" t="s">
        <v>67</v>
      </c>
      <c r="J30" s="3" t="s">
        <v>68</v>
      </c>
      <c r="K30" s="14" t="s">
        <v>85</v>
      </c>
    </row>
    <row r="31" spans="1:11" s="1" customFormat="1" ht="20.100000000000001" customHeight="1">
      <c r="A31" s="5">
        <v>29</v>
      </c>
      <c r="B31" s="12" t="s">
        <v>14</v>
      </c>
      <c r="C31" s="12" t="s">
        <v>70</v>
      </c>
      <c r="D31" s="12" t="s">
        <v>98</v>
      </c>
      <c r="E31" s="12" t="s">
        <v>99</v>
      </c>
      <c r="F31" s="30">
        <v>288</v>
      </c>
      <c r="G31" s="6">
        <f>59.4+23.5</f>
        <v>82.9</v>
      </c>
      <c r="H31" s="16">
        <f>(F31*0.92/5)*0.7+0.3*G31</f>
        <v>61.964399999999998</v>
      </c>
      <c r="I31" s="11" t="s">
        <v>67</v>
      </c>
      <c r="J31" s="3" t="s">
        <v>68</v>
      </c>
      <c r="K31" s="14" t="s">
        <v>85</v>
      </c>
    </row>
    <row r="32" spans="1:11" s="1" customFormat="1" ht="20.100000000000001" customHeight="1">
      <c r="A32" s="5">
        <v>30</v>
      </c>
      <c r="B32" s="13" t="s">
        <v>18</v>
      </c>
      <c r="C32" s="13" t="s">
        <v>64</v>
      </c>
      <c r="D32" s="13" t="s">
        <v>100</v>
      </c>
      <c r="E32" s="25" t="s">
        <v>101</v>
      </c>
      <c r="F32" s="30">
        <v>298</v>
      </c>
      <c r="G32" s="6">
        <f>58.4+20</f>
        <v>78.400000000000006</v>
      </c>
      <c r="H32" s="16">
        <f>(F32*0.92/5)*0.7+0.3*G32</f>
        <v>61.9024</v>
      </c>
      <c r="I32" s="11" t="s">
        <v>67</v>
      </c>
      <c r="J32" s="3" t="s">
        <v>68</v>
      </c>
      <c r="K32" s="14" t="s">
        <v>85</v>
      </c>
    </row>
    <row r="33" spans="1:11" s="1" customFormat="1" ht="20.100000000000001" customHeight="1">
      <c r="A33" s="5">
        <v>31</v>
      </c>
      <c r="B33" s="12" t="s">
        <v>18</v>
      </c>
      <c r="C33" s="12" t="s">
        <v>64</v>
      </c>
      <c r="D33" s="12" t="s">
        <v>102</v>
      </c>
      <c r="E33" s="12" t="s">
        <v>103</v>
      </c>
      <c r="F33" s="30">
        <v>266</v>
      </c>
      <c r="G33" s="6">
        <f>60.8+20</f>
        <v>80.8</v>
      </c>
      <c r="H33" s="16">
        <f>G33*0.3+(F33/5)*0.7</f>
        <v>61.480000000000004</v>
      </c>
      <c r="I33" s="11" t="s">
        <v>67</v>
      </c>
      <c r="J33" s="3" t="s">
        <v>68</v>
      </c>
      <c r="K33" s="14"/>
    </row>
    <row r="34" spans="1:11" s="1" customFormat="1" ht="20.100000000000001" customHeight="1">
      <c r="A34" s="5">
        <v>32</v>
      </c>
      <c r="B34" s="12" t="s">
        <v>18</v>
      </c>
      <c r="C34" s="12" t="s">
        <v>64</v>
      </c>
      <c r="D34" s="12" t="s">
        <v>104</v>
      </c>
      <c r="E34" s="12" t="s">
        <v>105</v>
      </c>
      <c r="F34" s="30">
        <v>298</v>
      </c>
      <c r="G34" s="6">
        <f>57.2+19</f>
        <v>76.2</v>
      </c>
      <c r="H34" s="16">
        <f>(F34*0.92/5)*0.7+0.3*G34</f>
        <v>61.242400000000004</v>
      </c>
      <c r="I34" s="11" t="s">
        <v>67</v>
      </c>
      <c r="J34" s="3" t="s">
        <v>68</v>
      </c>
      <c r="K34" s="14" t="s">
        <v>85</v>
      </c>
    </row>
    <row r="35" spans="1:11" s="1" customFormat="1" ht="20.100000000000001" customHeight="1">
      <c r="A35" s="5">
        <v>33</v>
      </c>
      <c r="B35" s="12" t="s">
        <v>14</v>
      </c>
      <c r="C35" s="12" t="s">
        <v>70</v>
      </c>
      <c r="D35" s="12" t="s">
        <v>106</v>
      </c>
      <c r="E35" s="12" t="s">
        <v>107</v>
      </c>
      <c r="F35" s="30">
        <v>275</v>
      </c>
      <c r="G35" s="6">
        <f>55.2+20</f>
        <v>75.2</v>
      </c>
      <c r="H35" s="16">
        <f>G35*0.3+(F35/5)*0.7</f>
        <v>61.06</v>
      </c>
      <c r="I35" s="11" t="s">
        <v>67</v>
      </c>
      <c r="J35" s="3" t="s">
        <v>68</v>
      </c>
      <c r="K35" s="14"/>
    </row>
    <row r="36" spans="1:11" s="1" customFormat="1" ht="20.100000000000001" customHeight="1">
      <c r="A36" s="5">
        <v>34</v>
      </c>
      <c r="B36" s="12" t="s">
        <v>14</v>
      </c>
      <c r="C36" s="12" t="s">
        <v>70</v>
      </c>
      <c r="D36" s="12" t="s">
        <v>108</v>
      </c>
      <c r="E36" s="12" t="s">
        <v>109</v>
      </c>
      <c r="F36" s="30">
        <v>274</v>
      </c>
      <c r="G36" s="6">
        <v>72.900000000000006</v>
      </c>
      <c r="H36" s="16">
        <f>(F36/5)*0.7+G36*0.3</f>
        <v>60.22999999999999</v>
      </c>
      <c r="I36" s="11" t="s">
        <v>67</v>
      </c>
      <c r="J36" s="3" t="s">
        <v>68</v>
      </c>
      <c r="K36" s="14"/>
    </row>
    <row r="37" spans="1:11" s="1" customFormat="1" ht="20.100000000000001" customHeight="1">
      <c r="A37" s="5"/>
      <c r="B37" s="12"/>
      <c r="C37" s="17"/>
      <c r="D37" s="21"/>
      <c r="E37" s="17"/>
      <c r="F37" s="29"/>
      <c r="G37" s="22"/>
      <c r="H37" s="23"/>
      <c r="I37" s="11"/>
      <c r="J37" s="3"/>
      <c r="K37" s="14"/>
    </row>
    <row r="38" spans="1:11">
      <c r="A38" s="7" t="s">
        <v>11</v>
      </c>
      <c r="B38" s="8"/>
      <c r="C38" s="8"/>
    </row>
    <row r="39" spans="1:11">
      <c r="A39" s="9" t="s">
        <v>12</v>
      </c>
    </row>
    <row r="40" spans="1:11">
      <c r="A40" s="2" t="s">
        <v>13</v>
      </c>
    </row>
  </sheetData>
  <sheetProtection selectLockedCells="1" sort="0"/>
  <mergeCells count="1">
    <mergeCell ref="C1:J1"/>
  </mergeCells>
  <phoneticPr fontId="10" type="noConversion"/>
  <pageMargins left="0.75138888888888899" right="0.75138888888888899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L2" sqref="L2"/>
    </sheetView>
  </sheetViews>
  <sheetFormatPr defaultRowHeight="13.5"/>
  <cols>
    <col min="10" max="10" width="11.125" customWidth="1"/>
  </cols>
  <sheetData>
    <row r="1" spans="1:12">
      <c r="A1" s="18" t="s">
        <v>33</v>
      </c>
      <c r="B1" s="18" t="s">
        <v>34</v>
      </c>
      <c r="C1" s="18" t="s">
        <v>35</v>
      </c>
      <c r="D1" s="18" t="s">
        <v>36</v>
      </c>
      <c r="E1" s="18" t="s">
        <v>37</v>
      </c>
      <c r="F1" s="18" t="s">
        <v>38</v>
      </c>
      <c r="G1" s="20" t="s">
        <v>42</v>
      </c>
      <c r="H1" s="18" t="s">
        <v>39</v>
      </c>
      <c r="I1" s="18" t="s">
        <v>40</v>
      </c>
      <c r="J1" s="19" t="s">
        <v>44</v>
      </c>
      <c r="K1" s="19" t="s">
        <v>43</v>
      </c>
      <c r="L1" s="19" t="s">
        <v>45</v>
      </c>
    </row>
    <row r="2" spans="1:12">
      <c r="B2">
        <v>8</v>
      </c>
      <c r="C2">
        <v>8</v>
      </c>
      <c r="D2">
        <v>8</v>
      </c>
      <c r="E2">
        <v>8</v>
      </c>
      <c r="F2">
        <v>8</v>
      </c>
      <c r="G2">
        <f>AVERAGE(B2:F2)</f>
        <v>8</v>
      </c>
      <c r="H2">
        <v>7.5</v>
      </c>
      <c r="I2">
        <v>15.5</v>
      </c>
      <c r="J2">
        <f>I2+H2+G8</f>
        <v>79.2</v>
      </c>
      <c r="K2">
        <v>273</v>
      </c>
      <c r="L2">
        <f>K2/5*0.7+J2*0.3</f>
        <v>61.980000000000004</v>
      </c>
    </row>
    <row r="3" spans="1:12">
      <c r="A3" s="18"/>
      <c r="B3">
        <v>16</v>
      </c>
      <c r="C3">
        <v>17</v>
      </c>
      <c r="D3">
        <v>15</v>
      </c>
      <c r="E3">
        <v>16</v>
      </c>
      <c r="F3">
        <v>16</v>
      </c>
      <c r="G3">
        <f t="shared" ref="G3:G8" si="0">AVERAGE(B3:F3)</f>
        <v>16</v>
      </c>
    </row>
    <row r="4" spans="1:12">
      <c r="A4" s="18" t="s">
        <v>63</v>
      </c>
      <c r="B4">
        <v>12</v>
      </c>
      <c r="C4">
        <v>13</v>
      </c>
      <c r="D4">
        <v>11</v>
      </c>
      <c r="E4">
        <v>11</v>
      </c>
      <c r="F4">
        <v>13</v>
      </c>
      <c r="G4">
        <f t="shared" si="0"/>
        <v>12</v>
      </c>
    </row>
    <row r="5" spans="1:12">
      <c r="B5">
        <v>8</v>
      </c>
      <c r="C5">
        <v>8</v>
      </c>
      <c r="D5">
        <v>8</v>
      </c>
      <c r="E5">
        <v>8</v>
      </c>
      <c r="F5">
        <v>8</v>
      </c>
      <c r="G5">
        <f t="shared" si="0"/>
        <v>8</v>
      </c>
    </row>
    <row r="6" spans="1:12">
      <c r="B6">
        <v>8</v>
      </c>
      <c r="C6">
        <v>8</v>
      </c>
      <c r="D6">
        <v>8</v>
      </c>
      <c r="E6">
        <v>8</v>
      </c>
      <c r="F6">
        <v>8</v>
      </c>
      <c r="G6">
        <f t="shared" si="0"/>
        <v>8</v>
      </c>
    </row>
    <row r="7" spans="1:12">
      <c r="B7">
        <v>4</v>
      </c>
      <c r="C7">
        <v>5</v>
      </c>
      <c r="D7">
        <v>4</v>
      </c>
      <c r="E7">
        <v>4</v>
      </c>
      <c r="F7">
        <v>4</v>
      </c>
      <c r="G7">
        <f t="shared" si="0"/>
        <v>4.2</v>
      </c>
    </row>
    <row r="8" spans="1:12">
      <c r="A8" s="18" t="s">
        <v>41</v>
      </c>
      <c r="B8">
        <f>SUM(B2:B7)</f>
        <v>56</v>
      </c>
      <c r="C8">
        <f>SUM(C2:C7)</f>
        <v>59</v>
      </c>
      <c r="D8">
        <f t="shared" ref="D8:F8" si="1">SUM(D2:D7)</f>
        <v>54</v>
      </c>
      <c r="E8">
        <f t="shared" si="1"/>
        <v>55</v>
      </c>
      <c r="F8">
        <f t="shared" si="1"/>
        <v>57</v>
      </c>
      <c r="G8">
        <f t="shared" si="0"/>
        <v>56.2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杜怀明</cp:lastModifiedBy>
  <dcterms:created xsi:type="dcterms:W3CDTF">2020-05-08T06:09:00Z</dcterms:created>
  <dcterms:modified xsi:type="dcterms:W3CDTF">2020-05-23T13:31:41Z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